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Einsparaggregation" sheetId="1" r:id="rId1"/>
    <sheet name="Berechnungssfaktoren" sheetId="2" r:id="rId2"/>
  </sheets>
  <calcPr calcId="145621"/>
</workbook>
</file>

<file path=xl/calcChain.xml><?xml version="1.0" encoding="utf-8"?>
<calcChain xmlns="http://schemas.openxmlformats.org/spreadsheetml/2006/main">
  <c r="N13" i="1" l="1"/>
  <c r="M13" i="1" l="1"/>
  <c r="M12" i="1"/>
  <c r="N12" i="1" s="1"/>
  <c r="L14" i="1" l="1"/>
  <c r="L11" i="1"/>
  <c r="L10" i="1"/>
  <c r="K14" i="1"/>
  <c r="M14" i="1" s="1"/>
  <c r="N14" i="1" s="1"/>
  <c r="K11" i="1"/>
  <c r="M11" i="1" s="1"/>
  <c r="N11" i="1" s="1"/>
  <c r="K10" i="1"/>
  <c r="L15" i="1" l="1"/>
  <c r="K15" i="1"/>
  <c r="M10" i="1" l="1"/>
  <c r="N10" i="1" s="1"/>
  <c r="M15" i="1" l="1"/>
  <c r="N15" i="1" l="1"/>
</calcChain>
</file>

<file path=xl/sharedStrings.xml><?xml version="1.0" encoding="utf-8"?>
<sst xmlns="http://schemas.openxmlformats.org/spreadsheetml/2006/main" count="98" uniqueCount="78">
  <si>
    <t>Netzwerkname:</t>
  </si>
  <si>
    <t>Art der Berechnung</t>
  </si>
  <si>
    <t>Kurzbeschreibung der Maßnahme</t>
  </si>
  <si>
    <t>Beleuchtung</t>
  </si>
  <si>
    <t>Ersatz</t>
  </si>
  <si>
    <t>Standardwerte</t>
  </si>
  <si>
    <t>Strom</t>
  </si>
  <si>
    <t>Ersatz von 200 herkömmlichen Halogenspots durch LED-Technologie</t>
  </si>
  <si>
    <t xml:space="preserve">Neuanlage/-Gerät </t>
  </si>
  <si>
    <t>Neueinbau von 200 LED-Spots</t>
  </si>
  <si>
    <t>Gesetzlicher Mindeststandard</t>
  </si>
  <si>
    <t>Effiziente Halogenspots mit 33W Anschlussleistung (EnEff-Klasse D)</t>
  </si>
  <si>
    <t>Gebäudehülle</t>
  </si>
  <si>
    <t>Erdgas und sonstige Gase</t>
  </si>
  <si>
    <t>Neueinbau von hocheffizienten Fenstern</t>
  </si>
  <si>
    <t>Heizwärme, Warmwasser</t>
  </si>
  <si>
    <t>Messung</t>
  </si>
  <si>
    <t>Fernwärme</t>
  </si>
  <si>
    <t>Neueinbau von 150 LED-Spots</t>
  </si>
  <si>
    <t>Ing.-mäßige Berechnung</t>
  </si>
  <si>
    <t>Summe:</t>
  </si>
  <si>
    <t>Art der Maßnahme (Ersatz, Erweiterung oder Neuanlage/-gerät)</t>
  </si>
  <si>
    <t xml:space="preserve">Konventionelle Halogenspots mit 40 W Anschluss-leistung </t>
  </si>
  <si>
    <t>Berechnungsfaktoren</t>
  </si>
  <si>
    <t>Energieträger</t>
  </si>
  <si>
    <t>Quelle</t>
  </si>
  <si>
    <t>Primärenergiefaktor</t>
  </si>
  <si>
    <t>Erdgas</t>
  </si>
  <si>
    <t>Heizöl (leicht)</t>
  </si>
  <si>
    <t>Heizöl (schwer)</t>
  </si>
  <si>
    <t>Steinkohle</t>
  </si>
  <si>
    <t>Flüssiggas</t>
  </si>
  <si>
    <t>nach EnEV 2014, aus  DIN V 18599-1 : 2011-12</t>
  </si>
  <si>
    <t>Ersatz einer heizölbetriebenen Anlage durch einen Fernwärme-anschluss</t>
  </si>
  <si>
    <t>Energieeffizienz-Netzwerk 1 [Beispiel]</t>
  </si>
  <si>
    <t>Zustand vor Umsetzung</t>
  </si>
  <si>
    <r>
      <t xml:space="preserve">Energieträger 
(bei Energieträger-wechsel: Energieträger </t>
    </r>
    <r>
      <rPr>
        <b/>
        <u/>
        <sz val="11"/>
        <color theme="1"/>
        <rFont val="Calibri"/>
        <family val="2"/>
        <scheme val="minor"/>
      </rPr>
      <t>vor</t>
    </r>
    <r>
      <rPr>
        <b/>
        <sz val="11"/>
        <color theme="1"/>
        <rFont val="Calibri"/>
        <family val="2"/>
        <scheme val="minor"/>
      </rPr>
      <t xml:space="preserve"> Umsetzung der Maßnahme)</t>
    </r>
  </si>
  <si>
    <t>Art der Baseline</t>
  </si>
  <si>
    <t>Umgesetzte Maßnahme</t>
  </si>
  <si>
    <t>Datum der Inbetrieb-
setzung der Maßnahme</t>
  </si>
  <si>
    <r>
      <rPr>
        <b/>
        <u/>
        <sz val="11"/>
        <color theme="1"/>
        <rFont val="Calibri"/>
        <family val="2"/>
        <scheme val="minor"/>
      </rPr>
      <t>Nur bei Energieträger-wechsel</t>
    </r>
    <r>
      <rPr>
        <b/>
        <sz val="11"/>
        <color theme="1"/>
        <rFont val="Calibri"/>
        <family val="2"/>
        <scheme val="minor"/>
      </rPr>
      <t xml:space="preserve">: Energieträger </t>
    </r>
    <r>
      <rPr>
        <b/>
        <u/>
        <sz val="11"/>
        <color theme="1"/>
        <rFont val="Calibri"/>
        <family val="2"/>
        <scheme val="minor"/>
      </rPr>
      <t>nach</t>
    </r>
    <r>
      <rPr>
        <b/>
        <sz val="11"/>
        <color theme="1"/>
        <rFont val="Calibri"/>
        <family val="2"/>
        <scheme val="minor"/>
      </rPr>
      <t xml:space="preserve"> Umsetzung der Maßnahme</t>
    </r>
  </si>
  <si>
    <r>
      <t xml:space="preserve">Energiebedarf pro Jahr </t>
    </r>
    <r>
      <rPr>
        <b/>
        <u/>
        <sz val="11"/>
        <color theme="1"/>
        <rFont val="Calibri"/>
        <family val="2"/>
        <scheme val="minor"/>
      </rPr>
      <t>vor</t>
    </r>
    <r>
      <rPr>
        <b/>
        <sz val="11"/>
        <color theme="1"/>
        <rFont val="Calibri"/>
        <family val="2"/>
        <scheme val="minor"/>
      </rPr>
      <t xml:space="preserve"> Maßnahmen-umsetzung (MWh/a)</t>
    </r>
  </si>
  <si>
    <r>
      <t xml:space="preserve">Energiebedarf pro Jahr </t>
    </r>
    <r>
      <rPr>
        <b/>
        <u/>
        <sz val="11"/>
        <color theme="1"/>
        <rFont val="Calibri"/>
        <family val="2"/>
        <scheme val="minor"/>
      </rPr>
      <t>nach</t>
    </r>
    <r>
      <rPr>
        <b/>
        <sz val="11"/>
        <color theme="1"/>
        <rFont val="Calibri"/>
        <family val="2"/>
        <scheme val="minor"/>
      </rPr>
      <t xml:space="preserve"> Maßnahmen-umsetzung (MWh/a)</t>
    </r>
  </si>
  <si>
    <t>Berechnung der Einsparungen</t>
  </si>
  <si>
    <t>Mineralöl</t>
  </si>
  <si>
    <t>Fernwärme/KWK</t>
  </si>
  <si>
    <t>nach EnEV 2014, aus  DIN V 18599-1 : 2011-13</t>
  </si>
  <si>
    <t>Fernwärme bei KWK</t>
  </si>
  <si>
    <t>Fernwärme sonstige</t>
  </si>
  <si>
    <t>Kohle/Koks</t>
  </si>
  <si>
    <t>Biomasse</t>
  </si>
  <si>
    <t>Stand Juli 2016</t>
  </si>
  <si>
    <t>Anmerkungen:</t>
  </si>
  <si>
    <t>die Ergebnisse für ein Energieeffizienz-Netzwerk zur Übermittlung an das Monitoring-Institut zusammenfassen bzw. aggregieren kann.</t>
  </si>
  <si>
    <t>Diese Tabelle zeigt, wie der Netzwerkansprechpartner (Moderator oder Netzwerkträgers)</t>
  </si>
  <si>
    <t xml:space="preserve">1) In diesem hypothetischen Beispiel wird davon ausgegangen, dass die Angaben in der Tabelle von den Netzwerkteilnehmern an den Netzwerkansprechpartner (Netzwerkträger oder Moderator) </t>
  </si>
  <si>
    <r>
      <t xml:space="preserve">Emissionsfaktoren </t>
    </r>
    <r>
      <rPr>
        <sz val="11"/>
        <color theme="1"/>
        <rFont val="Calibri"/>
        <family val="2"/>
        <scheme val="minor"/>
      </rPr>
      <t>(siehe Dokument "Berechnungsbeispiele für die Ermittlung und Erfassung von Energie- und Treibhausgaseinsparungen", Seite 1)</t>
    </r>
  </si>
  <si>
    <r>
      <t>Primärenergiefaktoren</t>
    </r>
    <r>
      <rPr>
        <sz val="11"/>
        <color theme="1"/>
        <rFont val="Calibri"/>
        <family val="2"/>
        <scheme val="minor"/>
      </rPr>
      <t xml:space="preserve"> (siehe Dokument "Regelungen zum Monitoring im Rahmen der
Initiative Energieeffizienz-Netzwerke", Seite 5)</t>
    </r>
  </si>
  <si>
    <r>
      <t>Emissionsfaktor
in t CO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/MWh</t>
    </r>
  </si>
  <si>
    <t xml:space="preserve">    im Tabellenblatt "Berechnungsfaktoren".</t>
  </si>
  <si>
    <t>Nr.</t>
  </si>
  <si>
    <t xml:space="preserve">    wie in das Dokument "Berechnungsbeispiele für die Ermittlung und Erfassung von Energie- und Treibhausgaseinsparungen" übermittelt wurden.</t>
  </si>
  <si>
    <t>Braunkohle</t>
  </si>
  <si>
    <t>GEMIS 4.9, Braunkohle-KW-DT-DE-2010-rheinisch (Endenergie 100%)</t>
  </si>
  <si>
    <t>GEMIS 4.9, Öl-leicht-Kessel-DE-2010</t>
  </si>
  <si>
    <t>GEMIS 4.9, Öl-Heizung-DE-2010</t>
  </si>
  <si>
    <t>GEMIS 4.9, Kohle-KW-DT-DE-2010 (Endenergie 100%)</t>
  </si>
  <si>
    <t>GEMIS 4.9, Stromnetz lokal</t>
  </si>
  <si>
    <t>GEMIS 4.9, Flüssiggas-Hzg. 100%</t>
  </si>
  <si>
    <t>GEMIS 4.9, Erdgas-Hzg. 100%</t>
  </si>
  <si>
    <t>DeStatis 066</t>
  </si>
  <si>
    <t xml:space="preserve">    Initiative Energieeffizienz-Netzwerke" und "Berechnungsbeispiele für die Ermittlung und Erfassung von Energie- und Treibhausgaseinsparungen". Die angewandten Berechnungsfaktoren befinden sich in diesem Dokument </t>
  </si>
  <si>
    <r>
      <rPr>
        <b/>
        <u/>
        <sz val="15"/>
        <color theme="1"/>
        <rFont val="Calibri"/>
        <family val="2"/>
        <scheme val="minor"/>
      </rPr>
      <t>Beispiel</t>
    </r>
    <r>
      <rPr>
        <b/>
        <sz val="15"/>
        <color theme="1"/>
        <rFont val="Calibri"/>
        <family val="2"/>
        <scheme val="minor"/>
      </rPr>
      <t xml:space="preserve"> für die Aggregation von Energie- und CO₂-Einsparungen </t>
    </r>
    <r>
      <rPr>
        <vertAlign val="superscript"/>
        <sz val="11"/>
        <color theme="1"/>
        <rFont val="Arial"/>
        <family val="2"/>
      </rPr>
      <t>1)</t>
    </r>
  </si>
  <si>
    <r>
      <t xml:space="preserve">Beleuchtung </t>
    </r>
    <r>
      <rPr>
        <vertAlign val="superscript"/>
        <sz val="11"/>
        <color theme="1"/>
        <rFont val="Arial"/>
        <family val="2"/>
      </rPr>
      <t>2)</t>
    </r>
  </si>
  <si>
    <t>2) Die Maßnahme Nr. 5 ist nicht in dem Dokument "Berechnungsbeispiele für die Ermittlung und Erfassung von Energie- und Treibhausgaseinsparungen" dargestellt.</t>
  </si>
  <si>
    <t>3) Die Energie- und Treibhausgaseinsparungen pro Jahr werden in dieser Tabelle automatisch berechnet. Die Formeln für die Berechnugen befinden sich in den folgenden Dokumenten: "Regelungen zum Monitoring im Rahmen der</t>
  </si>
  <si>
    <r>
      <t xml:space="preserve">Energie-einsparung pro Jahr </t>
    </r>
    <r>
      <rPr>
        <vertAlign val="superscript"/>
        <sz val="11"/>
        <color theme="1"/>
        <rFont val="Arial"/>
        <family val="2"/>
      </rPr>
      <t>3)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(MWh/a)</t>
    </r>
  </si>
  <si>
    <r>
      <t xml:space="preserve">Treibhaus-gaseinsparung pro Jahr </t>
    </r>
    <r>
      <rPr>
        <vertAlign val="superscript"/>
        <sz val="11"/>
        <color theme="1"/>
        <rFont val="Arial"/>
        <family val="2"/>
      </rPr>
      <t>3)</t>
    </r>
    <r>
      <rPr>
        <sz val="11"/>
        <color theme="1"/>
        <rFont val="Arial"/>
        <family val="2"/>
      </rPr>
      <t xml:space="preserve"> 
</t>
    </r>
    <r>
      <rPr>
        <b/>
        <sz val="11"/>
        <color theme="1"/>
        <rFont val="Calibri"/>
        <family val="2"/>
        <scheme val="minor"/>
      </rPr>
      <t>(t CO2/a)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</si>
</sst>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0" xfId="0" applyFill="1"/>
    <xf numFmtId="0" fontId="1" fillId="3" borderId="0" xfId="0" applyFont="1" applyFill="1" applyBorder="1"/>
    <xf numFmtId="0" fontId="1" fillId="3" borderId="0" xfId="0" applyFont="1" applyFill="1" applyBorder="1" applyAlignment="1"/>
    <xf numFmtId="0" fontId="0" fillId="3" borderId="0" xfId="0" applyFill="1" applyBorder="1" applyAlignment="1"/>
    <xf numFmtId="0" fontId="0" fillId="3" borderId="0" xfId="0" applyFill="1" applyBorder="1"/>
    <xf numFmtId="4" fontId="0" fillId="2" borderId="2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0" fontId="7" fillId="3" borderId="0" xfId="0" applyFont="1" applyFill="1" applyAlignment="1">
      <alignment vertical="top"/>
    </xf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0" fillId="3" borderId="0" xfId="0" applyFont="1" applyFill="1"/>
    <xf numFmtId="0" fontId="0" fillId="3" borderId="0" xfId="0" applyFill="1" applyAlignment="1">
      <alignment vertical="top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4" fontId="0" fillId="2" borderId="8" xfId="0" applyNumberFormat="1" applyFill="1" applyBorder="1" applyAlignment="1">
      <alignment vertical="top" wrapText="1"/>
    </xf>
    <xf numFmtId="0" fontId="1" fillId="3" borderId="3" xfId="0" applyFont="1" applyFill="1" applyBorder="1"/>
    <xf numFmtId="0" fontId="0" fillId="3" borderId="3" xfId="0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0" fillId="3" borderId="2" xfId="0" applyFill="1" applyBorder="1"/>
    <xf numFmtId="0" fontId="5" fillId="3" borderId="2" xfId="0" applyFont="1" applyFill="1" applyBorder="1"/>
    <xf numFmtId="0" fontId="0" fillId="3" borderId="1" xfId="0" applyFill="1" applyBorder="1"/>
    <xf numFmtId="0" fontId="5" fillId="3" borderId="1" xfId="0" applyFont="1" applyFill="1" applyBorder="1"/>
    <xf numFmtId="0" fontId="7" fillId="3" borderId="0" xfId="0" applyFont="1" applyFill="1"/>
    <xf numFmtId="0" fontId="1" fillId="3" borderId="3" xfId="0" applyFont="1" applyFill="1" applyBorder="1" applyAlignment="1"/>
    <xf numFmtId="164" fontId="0" fillId="3" borderId="2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4" fontId="9" fillId="4" borderId="13" xfId="0" applyNumberFormat="1" applyFont="1" applyFill="1" applyBorder="1" applyAlignment="1">
      <alignment vertical="top"/>
    </xf>
    <xf numFmtId="4" fontId="9" fillId="4" borderId="14" xfId="0" applyNumberFormat="1" applyFont="1" applyFill="1" applyBorder="1" applyAlignment="1">
      <alignment vertical="top"/>
    </xf>
    <xf numFmtId="4" fontId="9" fillId="4" borderId="15" xfId="0" applyNumberFormat="1" applyFont="1" applyFill="1" applyBorder="1" applyAlignment="1">
      <alignment vertical="top"/>
    </xf>
    <xf numFmtId="0" fontId="0" fillId="2" borderId="18" xfId="0" applyFill="1" applyBorder="1" applyAlignment="1">
      <alignment vertical="top" wrapText="1"/>
    </xf>
    <xf numFmtId="14" fontId="0" fillId="2" borderId="18" xfId="0" applyNumberFormat="1" applyFill="1" applyBorder="1" applyAlignment="1">
      <alignment vertical="top" wrapText="1"/>
    </xf>
    <xf numFmtId="4" fontId="0" fillId="2" borderId="18" xfId="0" applyNumberFormat="1" applyFill="1" applyBorder="1" applyAlignment="1">
      <alignment vertical="top" wrapText="1"/>
    </xf>
    <xf numFmtId="4" fontId="0" fillId="2" borderId="14" xfId="0" applyNumberFormat="1" applyFill="1" applyBorder="1" applyAlignment="1">
      <alignment vertical="top" wrapText="1"/>
    </xf>
    <xf numFmtId="4" fontId="0" fillId="2" borderId="19" xfId="0" applyNumberForma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14" fontId="0" fillId="2" borderId="16" xfId="0" applyNumberFormat="1" applyFill="1" applyBorder="1" applyAlignment="1">
      <alignment vertical="top" wrapText="1"/>
    </xf>
    <xf numFmtId="4" fontId="0" fillId="2" borderId="16" xfId="0" applyNumberFormat="1" applyFill="1" applyBorder="1" applyAlignment="1">
      <alignment vertical="top" wrapText="1"/>
    </xf>
    <xf numFmtId="4" fontId="0" fillId="2" borderId="22" xfId="0" applyNumberFormat="1" applyFill="1" applyBorder="1" applyAlignment="1">
      <alignment vertical="top" wrapText="1"/>
    </xf>
    <xf numFmtId="0" fontId="0" fillId="2" borderId="2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right" vertical="top"/>
    </xf>
    <xf numFmtId="0" fontId="0" fillId="0" borderId="10" xfId="0" applyBorder="1" applyAlignment="1"/>
    <xf numFmtId="0" fontId="0" fillId="0" borderId="12" xfId="0" applyBorder="1" applyAlignment="1"/>
    <xf numFmtId="0" fontId="2" fillId="3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328090</xdr:colOff>
      <xdr:row>0</xdr:row>
      <xdr:rowOff>169331</xdr:rowOff>
    </xdr:from>
    <xdr:to>
      <xdr:col>13</xdr:col>
      <xdr:colOff>928165</xdr:colOff>
      <xdr:row>6</xdr:row>
      <xdr:rowOff>85723</xdr:rowOff>
    </xdr:to>
    <xdr:pic>
      <xdr:nvPicPr>
        <xdr:cNvPr id="6" name="Grafik 5" descr="cid:image002.png@01D1C881.1DF9788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2840" y="169331"/>
          <a:ext cx="2695575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="90" zoomScaleNormal="90" workbookViewId="0">
      <selection activeCell="B6" sqref="B6"/>
    </sheetView>
  </sheetViews>
  <sheetFormatPr baseColWidth="10" defaultRowHeight="15" x14ac:dyDescent="0.25"/>
  <cols>
    <col min="1" max="1" width="4" customWidth="1"/>
    <col min="2" max="2" width="17.28515625" customWidth="1"/>
    <col min="3" max="3" width="21.42578125" customWidth="1"/>
    <col min="4" max="4" width="15.140625" customWidth="1"/>
    <col min="5" max="5" width="14" customWidth="1"/>
    <col min="6" max="7" width="17.140625" customWidth="1"/>
    <col min="8" max="8" width="17.42578125" customWidth="1"/>
    <col min="9" max="9" width="16.5703125" customWidth="1"/>
    <col min="10" max="12" width="17" customWidth="1"/>
    <col min="13" max="13" width="14.42578125" customWidth="1"/>
    <col min="14" max="14" width="14.140625" customWidth="1"/>
  </cols>
  <sheetData>
    <row r="1" spans="1:14" ht="21.75" customHeight="1" x14ac:dyDescent="0.25">
      <c r="A1" s="1"/>
      <c r="B1" s="10" t="s">
        <v>72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4" t="s">
        <v>51</v>
      </c>
    </row>
    <row r="2" spans="1:14" ht="14.25" customHeight="1" x14ac:dyDescent="0.25">
      <c r="A2" s="1"/>
      <c r="B2" s="1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4"/>
    </row>
    <row r="3" spans="1:14" x14ac:dyDescent="0.25">
      <c r="A3" s="1"/>
      <c r="B3" s="16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4"/>
    </row>
    <row r="4" spans="1:14" x14ac:dyDescent="0.25">
      <c r="A4" s="1"/>
      <c r="B4" s="16" t="s">
        <v>53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4"/>
    </row>
    <row r="5" spans="1:14" x14ac:dyDescent="0.25">
      <c r="A5" s="1"/>
      <c r="B5" s="1"/>
      <c r="C5" s="1"/>
      <c r="D5" s="1"/>
      <c r="E5" s="1"/>
      <c r="F5" s="54"/>
      <c r="G5" s="1"/>
      <c r="H5" s="1"/>
      <c r="I5" s="1"/>
      <c r="J5" s="1"/>
      <c r="K5" s="1"/>
      <c r="L5" s="1"/>
      <c r="M5" s="1"/>
      <c r="N5" s="1"/>
    </row>
    <row r="6" spans="1:14" ht="15" customHeight="1" x14ac:dyDescent="0.25">
      <c r="A6" s="1"/>
      <c r="B6" s="12" t="s">
        <v>0</v>
      </c>
      <c r="C6" s="47" t="s">
        <v>34</v>
      </c>
      <c r="D6" s="47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 customHeight="1" thickBot="1" x14ac:dyDescent="0.3">
      <c r="A7" s="1"/>
      <c r="B7" s="2"/>
      <c r="C7" s="3"/>
      <c r="D7" s="4"/>
      <c r="E7" s="1"/>
      <c r="F7" s="5"/>
      <c r="G7" s="1"/>
      <c r="H7" s="1"/>
      <c r="I7" s="1"/>
      <c r="J7" s="1"/>
      <c r="K7" s="1"/>
      <c r="L7" s="1"/>
      <c r="M7" s="1"/>
      <c r="N7" s="1"/>
    </row>
    <row r="8" spans="1:14" ht="15" customHeight="1" thickBot="1" x14ac:dyDescent="0.3">
      <c r="A8" s="1"/>
      <c r="B8" s="2"/>
      <c r="C8" s="3"/>
      <c r="D8" s="4"/>
      <c r="E8" s="1"/>
      <c r="G8" s="1"/>
      <c r="H8" s="1"/>
      <c r="I8" s="48" t="s">
        <v>37</v>
      </c>
      <c r="J8" s="49"/>
      <c r="K8" s="49" t="s">
        <v>43</v>
      </c>
      <c r="L8" s="49"/>
      <c r="M8" s="49"/>
      <c r="N8" s="50"/>
    </row>
    <row r="9" spans="1:14" ht="109.5" customHeight="1" thickBot="1" x14ac:dyDescent="0.3">
      <c r="A9" s="38" t="s">
        <v>60</v>
      </c>
      <c r="B9" s="39" t="s">
        <v>38</v>
      </c>
      <c r="C9" s="39" t="s">
        <v>21</v>
      </c>
      <c r="D9" s="39" t="s">
        <v>39</v>
      </c>
      <c r="E9" s="39" t="s">
        <v>1</v>
      </c>
      <c r="F9" s="39" t="s">
        <v>36</v>
      </c>
      <c r="G9" s="39" t="s">
        <v>40</v>
      </c>
      <c r="H9" s="39" t="s">
        <v>2</v>
      </c>
      <c r="I9" s="39" t="s">
        <v>35</v>
      </c>
      <c r="J9" s="39" t="s">
        <v>10</v>
      </c>
      <c r="K9" s="39" t="s">
        <v>41</v>
      </c>
      <c r="L9" s="39" t="s">
        <v>42</v>
      </c>
      <c r="M9" s="39" t="s">
        <v>76</v>
      </c>
      <c r="N9" s="39" t="s">
        <v>77</v>
      </c>
    </row>
    <row r="10" spans="1:14" ht="75.75" customHeight="1" x14ac:dyDescent="0.25">
      <c r="A10" s="44">
        <v>1</v>
      </c>
      <c r="B10" s="40" t="s">
        <v>3</v>
      </c>
      <c r="C10" s="40" t="s">
        <v>4</v>
      </c>
      <c r="D10" s="41">
        <v>42522</v>
      </c>
      <c r="E10" s="40" t="s">
        <v>5</v>
      </c>
      <c r="F10" s="40" t="s">
        <v>6</v>
      </c>
      <c r="G10" s="40"/>
      <c r="H10" s="40" t="s">
        <v>7</v>
      </c>
      <c r="I10" s="40" t="s">
        <v>22</v>
      </c>
      <c r="J10" s="40"/>
      <c r="K10" s="42">
        <f>200*40*2500/10^6</f>
        <v>20</v>
      </c>
      <c r="L10" s="42">
        <f>200*5*2500/10^6</f>
        <v>2.5</v>
      </c>
      <c r="M10" s="42">
        <f>K10-L10</f>
        <v>17.5</v>
      </c>
      <c r="N10" s="43">
        <f>M10*Berechnungssfaktoren!B12</f>
        <v>10.605</v>
      </c>
    </row>
    <row r="11" spans="1:14" ht="75.75" customHeight="1" x14ac:dyDescent="0.25">
      <c r="A11" s="45">
        <v>2</v>
      </c>
      <c r="B11" s="7" t="s">
        <v>3</v>
      </c>
      <c r="C11" s="7" t="s">
        <v>8</v>
      </c>
      <c r="D11" s="8">
        <v>42491</v>
      </c>
      <c r="E11" s="7" t="s">
        <v>5</v>
      </c>
      <c r="F11" s="7" t="s">
        <v>6</v>
      </c>
      <c r="G11" s="7"/>
      <c r="H11" s="7" t="s">
        <v>9</v>
      </c>
      <c r="I11" s="7"/>
      <c r="J11" s="7" t="s">
        <v>11</v>
      </c>
      <c r="K11" s="9">
        <f>200*33*2500/10^6</f>
        <v>16.5</v>
      </c>
      <c r="L11" s="9">
        <f>200*5*2500/10^6</f>
        <v>2.5</v>
      </c>
      <c r="M11" s="6">
        <f t="shared" ref="M11:M14" si="0">K11-L11</f>
        <v>14</v>
      </c>
      <c r="N11" s="17">
        <f>M11*Berechnungssfaktoren!B12</f>
        <v>8.484</v>
      </c>
    </row>
    <row r="12" spans="1:14" ht="75.75" customHeight="1" x14ac:dyDescent="0.25">
      <c r="A12" s="45">
        <v>3</v>
      </c>
      <c r="B12" s="7" t="s">
        <v>12</v>
      </c>
      <c r="C12" s="7" t="s">
        <v>4</v>
      </c>
      <c r="D12" s="8">
        <v>42614</v>
      </c>
      <c r="E12" s="7" t="s">
        <v>19</v>
      </c>
      <c r="F12" s="7" t="s">
        <v>13</v>
      </c>
      <c r="G12" s="7"/>
      <c r="H12" s="7" t="s">
        <v>14</v>
      </c>
      <c r="I12" s="7"/>
      <c r="J12" s="7"/>
      <c r="K12" s="9">
        <v>75</v>
      </c>
      <c r="L12" s="9">
        <v>65</v>
      </c>
      <c r="M12" s="6">
        <f t="shared" si="0"/>
        <v>10</v>
      </c>
      <c r="N12" s="17">
        <f>M12*Berechnungssfaktoren!B5</f>
        <v>2.5</v>
      </c>
    </row>
    <row r="13" spans="1:14" ht="75.75" customHeight="1" x14ac:dyDescent="0.25">
      <c r="A13" s="45">
        <v>4</v>
      </c>
      <c r="B13" s="7" t="s">
        <v>15</v>
      </c>
      <c r="C13" s="7" t="s">
        <v>4</v>
      </c>
      <c r="D13" s="8">
        <v>42614</v>
      </c>
      <c r="E13" s="7" t="s">
        <v>16</v>
      </c>
      <c r="F13" s="7" t="s">
        <v>44</v>
      </c>
      <c r="G13" s="7" t="s">
        <v>17</v>
      </c>
      <c r="H13" s="7" t="s">
        <v>33</v>
      </c>
      <c r="I13" s="7"/>
      <c r="J13" s="7"/>
      <c r="K13" s="9">
        <v>75</v>
      </c>
      <c r="L13" s="9">
        <v>65</v>
      </c>
      <c r="M13" s="6">
        <f>K13-((L13*Berechnungssfaktoren!B17)/Berechnungssfaktoren!B20)</f>
        <v>33.63636363636364</v>
      </c>
      <c r="N13" s="17">
        <f>((K13*Berechnungssfaktoren!B7)-(L13*Berechnungssfaktoren!B11))</f>
        <v>12.43</v>
      </c>
    </row>
    <row r="14" spans="1:14" ht="75.75" customHeight="1" thickBot="1" x14ac:dyDescent="0.3">
      <c r="A14" s="46">
        <v>5</v>
      </c>
      <c r="B14" s="33" t="s">
        <v>73</v>
      </c>
      <c r="C14" s="33" t="s">
        <v>8</v>
      </c>
      <c r="D14" s="34">
        <v>42491</v>
      </c>
      <c r="E14" s="33" t="s">
        <v>5</v>
      </c>
      <c r="F14" s="33" t="s">
        <v>6</v>
      </c>
      <c r="G14" s="33"/>
      <c r="H14" s="33" t="s">
        <v>18</v>
      </c>
      <c r="I14" s="33"/>
      <c r="J14" s="33" t="s">
        <v>11</v>
      </c>
      <c r="K14" s="35">
        <f>150*33*2500/10^6</f>
        <v>12.375</v>
      </c>
      <c r="L14" s="35">
        <f>150*5*2500/10^6</f>
        <v>1.875</v>
      </c>
      <c r="M14" s="36">
        <f t="shared" si="0"/>
        <v>10.5</v>
      </c>
      <c r="N14" s="37">
        <f>M14*Berechnungssfaktoren!B12</f>
        <v>6.3629999999999995</v>
      </c>
    </row>
    <row r="15" spans="1:14" ht="19.5" thickBot="1" x14ac:dyDescent="0.3">
      <c r="A15" s="51" t="s">
        <v>20</v>
      </c>
      <c r="B15" s="52"/>
      <c r="C15" s="52"/>
      <c r="D15" s="52"/>
      <c r="E15" s="52"/>
      <c r="F15" s="52"/>
      <c r="G15" s="52"/>
      <c r="H15" s="52"/>
      <c r="I15" s="52"/>
      <c r="J15" s="53"/>
      <c r="K15" s="30">
        <f>SUM(K10:K14)</f>
        <v>198.875</v>
      </c>
      <c r="L15" s="31">
        <f>SUM(L10:L14)</f>
        <v>136.875</v>
      </c>
      <c r="M15" s="31">
        <f t="shared" ref="M15" si="1">SUM(M10:M14)</f>
        <v>85.63636363636364</v>
      </c>
      <c r="N15" s="32">
        <f t="shared" ref="N15" si="2">SUM(N10:N14)</f>
        <v>40.381999999999998</v>
      </c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1" t="s">
        <v>52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" customHeight="1" x14ac:dyDescent="0.25">
      <c r="A18" s="1"/>
      <c r="B18" s="13" t="s">
        <v>55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5" customHeight="1" x14ac:dyDescent="0.25">
      <c r="A19" s="1"/>
      <c r="B19" s="13" t="s">
        <v>61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74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 t="s">
        <v>75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 t="s">
        <v>59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4">
    <mergeCell ref="C6:D6"/>
    <mergeCell ref="I8:J8"/>
    <mergeCell ref="K8:N8"/>
    <mergeCell ref="A15:J15"/>
  </mergeCells>
  <pageMargins left="0.7" right="0.7" top="0.78740157499999996" bottom="0.78740157499999996" header="0.3" footer="0.3"/>
  <pageSetup paperSize="8" scale="84" orientation="landscape" r:id="rId1"/>
  <ignoredErrors>
    <ignoredError sqref="M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5" sqref="A25"/>
    </sheetView>
  </sheetViews>
  <sheetFormatPr baseColWidth="10" defaultRowHeight="15" x14ac:dyDescent="0.25"/>
  <cols>
    <col min="1" max="1" width="25.140625" customWidth="1"/>
    <col min="2" max="2" width="20" customWidth="1"/>
    <col min="3" max="3" width="88.7109375" bestFit="1" customWidth="1"/>
  </cols>
  <sheetData>
    <row r="1" spans="1:3" ht="19.5" x14ac:dyDescent="0.3">
      <c r="A1" s="26" t="s">
        <v>23</v>
      </c>
      <c r="B1" s="1"/>
      <c r="C1" s="1"/>
    </row>
    <row r="2" spans="1:3" ht="14.25" customHeight="1" x14ac:dyDescent="0.25">
      <c r="A2" s="1"/>
      <c r="B2" s="1"/>
      <c r="C2" s="1"/>
    </row>
    <row r="3" spans="1:3" ht="15.75" thickBot="1" x14ac:dyDescent="0.3">
      <c r="A3" s="18" t="s">
        <v>56</v>
      </c>
      <c r="B3" s="19"/>
      <c r="C3" s="19"/>
    </row>
    <row r="4" spans="1:3" ht="34.5" thickTop="1" thickBot="1" x14ac:dyDescent="0.4">
      <c r="A4" s="20" t="s">
        <v>24</v>
      </c>
      <c r="B4" s="21" t="s">
        <v>58</v>
      </c>
      <c r="C4" s="20" t="s">
        <v>25</v>
      </c>
    </row>
    <row r="5" spans="1:3" x14ac:dyDescent="0.25">
      <c r="A5" s="24" t="s">
        <v>27</v>
      </c>
      <c r="B5" s="29">
        <v>0.25</v>
      </c>
      <c r="C5" s="25" t="s">
        <v>69</v>
      </c>
    </row>
    <row r="6" spans="1:3" x14ac:dyDescent="0.25">
      <c r="A6" s="24" t="s">
        <v>31</v>
      </c>
      <c r="B6" s="29">
        <v>0.26700000000000002</v>
      </c>
      <c r="C6" s="25" t="s">
        <v>68</v>
      </c>
    </row>
    <row r="7" spans="1:3" x14ac:dyDescent="0.25">
      <c r="A7" s="24" t="s">
        <v>28</v>
      </c>
      <c r="B7" s="29">
        <v>0.34599999999999997</v>
      </c>
      <c r="C7" s="25" t="s">
        <v>64</v>
      </c>
    </row>
    <row r="8" spans="1:3" x14ac:dyDescent="0.25">
      <c r="A8" s="24" t="s">
        <v>29</v>
      </c>
      <c r="B8" s="29">
        <v>0.374</v>
      </c>
      <c r="C8" s="25" t="s">
        <v>65</v>
      </c>
    </row>
    <row r="9" spans="1:3" x14ac:dyDescent="0.25">
      <c r="A9" s="24" t="s">
        <v>30</v>
      </c>
      <c r="B9" s="29">
        <v>0.39600000000000002</v>
      </c>
      <c r="C9" s="25" t="s">
        <v>66</v>
      </c>
    </row>
    <row r="10" spans="1:3" x14ac:dyDescent="0.25">
      <c r="A10" s="22" t="s">
        <v>62</v>
      </c>
      <c r="B10" s="28">
        <v>0.435</v>
      </c>
      <c r="C10" s="23" t="s">
        <v>63</v>
      </c>
    </row>
    <row r="11" spans="1:3" x14ac:dyDescent="0.25">
      <c r="A11" s="24" t="s">
        <v>45</v>
      </c>
      <c r="B11" s="29">
        <v>0.20799999999999999</v>
      </c>
      <c r="C11" s="25" t="s">
        <v>70</v>
      </c>
    </row>
    <row r="12" spans="1:3" x14ac:dyDescent="0.25">
      <c r="A12" s="24" t="s">
        <v>6</v>
      </c>
      <c r="B12" s="29">
        <v>0.60599999999999998</v>
      </c>
      <c r="C12" s="25" t="s">
        <v>67</v>
      </c>
    </row>
    <row r="13" spans="1:3" x14ac:dyDescent="0.25">
      <c r="A13" s="1"/>
      <c r="B13" s="1"/>
      <c r="C13" s="1"/>
    </row>
    <row r="14" spans="1:3" ht="15.75" thickBot="1" x14ac:dyDescent="0.3">
      <c r="A14" s="27" t="s">
        <v>57</v>
      </c>
      <c r="B14" s="19"/>
      <c r="C14" s="19"/>
    </row>
    <row r="15" spans="1:3" ht="16.5" thickTop="1" thickBot="1" x14ac:dyDescent="0.3">
      <c r="A15" s="20" t="s">
        <v>24</v>
      </c>
      <c r="B15" s="20" t="s">
        <v>26</v>
      </c>
      <c r="C15" s="20" t="s">
        <v>25</v>
      </c>
    </row>
    <row r="16" spans="1:3" x14ac:dyDescent="0.25">
      <c r="A16" s="24" t="s">
        <v>6</v>
      </c>
      <c r="B16" s="24">
        <v>1.8</v>
      </c>
      <c r="C16" s="25" t="s">
        <v>32</v>
      </c>
    </row>
    <row r="17" spans="1:3" x14ac:dyDescent="0.25">
      <c r="A17" s="24" t="s">
        <v>47</v>
      </c>
      <c r="B17" s="24">
        <v>0.7</v>
      </c>
      <c r="C17" s="25" t="s">
        <v>32</v>
      </c>
    </row>
    <row r="18" spans="1:3" x14ac:dyDescent="0.25">
      <c r="A18" s="24" t="s">
        <v>48</v>
      </c>
      <c r="B18" s="24">
        <v>1.3</v>
      </c>
      <c r="C18" s="25" t="s">
        <v>46</v>
      </c>
    </row>
    <row r="19" spans="1:3" x14ac:dyDescent="0.25">
      <c r="A19" s="22" t="s">
        <v>13</v>
      </c>
      <c r="B19" s="22">
        <v>1.1000000000000001</v>
      </c>
      <c r="C19" s="23" t="s">
        <v>32</v>
      </c>
    </row>
    <row r="20" spans="1:3" x14ac:dyDescent="0.25">
      <c r="A20" s="24" t="s">
        <v>44</v>
      </c>
      <c r="B20" s="24">
        <v>1.1000000000000001</v>
      </c>
      <c r="C20" s="25" t="s">
        <v>32</v>
      </c>
    </row>
    <row r="21" spans="1:3" x14ac:dyDescent="0.25">
      <c r="A21" s="24" t="s">
        <v>49</v>
      </c>
      <c r="B21" s="24">
        <v>1.2</v>
      </c>
      <c r="C21" s="25" t="s">
        <v>32</v>
      </c>
    </row>
    <row r="22" spans="1:3" x14ac:dyDescent="0.25">
      <c r="A22" s="24" t="s">
        <v>50</v>
      </c>
      <c r="B22" s="24">
        <v>0.2</v>
      </c>
      <c r="C22" s="25" t="s">
        <v>46</v>
      </c>
    </row>
    <row r="23" spans="1:3" x14ac:dyDescent="0.25">
      <c r="A23" s="1"/>
      <c r="B23" s="1"/>
      <c r="C23" s="1"/>
    </row>
  </sheetData>
  <sortState ref="A22:B25">
    <sortCondition ref="A22:A2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Einsparaggregation</vt:lpstr>
      <vt:lpstr>Berechnungssfaktoren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Beispiel Einsparaggregation</dc:title>
  <dc:creator>GS IEEN</dc:creator>
  <cp:lastModifiedBy>Quezada, Akamitl</cp:lastModifiedBy>
  <cp:lastPrinted>2016-07-04T07:32:03Z</cp:lastPrinted>
  <dcterms:created xsi:type="dcterms:W3CDTF">2016-03-24T08:19:32Z</dcterms:created>
  <dcterms:modified xsi:type="dcterms:W3CDTF">2016-07-27T10:11:42Z</dcterms:modified>
</cp:coreProperties>
</file>